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3640" windowHeight="10035" activeTab="1"/>
  </bookViews>
  <sheets>
    <sheet name="Kazanç" sheetId="7" r:id="rId1"/>
    <sheet name="teşvik" sheetId="4" r:id="rId2"/>
    <sheet name="2018 beyan" sheetId="2" r:id="rId3"/>
    <sheet name="2019 beyan" sheetId="6" r:id="rId4"/>
  </sheets>
  <definedNames>
    <definedName name="_xlnm.Print_Area" localSheetId="2">'2018 beyan'!$A$1:$U$11</definedName>
    <definedName name="_xlnm.Print_Area" localSheetId="3">'2019 beyan'!$A$1:$U$11</definedName>
  </definedNames>
  <calcPr calcId="125725"/>
</workbook>
</file>

<file path=xl/calcChain.xml><?xml version="1.0" encoding="utf-8"?>
<calcChain xmlns="http://schemas.openxmlformats.org/spreadsheetml/2006/main">
  <c r="I55" i="4"/>
  <c r="K55" s="1"/>
  <c r="L53"/>
  <c r="K53"/>
  <c r="I53"/>
  <c r="I54" s="1"/>
  <c r="I50"/>
  <c r="F41"/>
  <c r="D12" i="7"/>
  <c r="D5"/>
  <c r="Q11" i="6"/>
  <c r="R11"/>
  <c r="S11"/>
  <c r="Q11" i="2"/>
  <c r="R11"/>
  <c r="S11"/>
  <c r="C41" i="4"/>
  <c r="E41" s="1"/>
  <c r="O11" i="6"/>
  <c r="O13" s="1"/>
  <c r="N11"/>
  <c r="S9"/>
  <c r="P9"/>
  <c r="M9"/>
  <c r="Y9" s="1"/>
  <c r="J9"/>
  <c r="S8"/>
  <c r="P8"/>
  <c r="P11" s="1"/>
  <c r="M8"/>
  <c r="J8"/>
  <c r="S7"/>
  <c r="P7"/>
  <c r="M7"/>
  <c r="M11" s="1"/>
  <c r="J7"/>
  <c r="T9" i="2"/>
  <c r="S9"/>
  <c r="S8"/>
  <c r="T8" s="1"/>
  <c r="S7"/>
  <c r="O11"/>
  <c r="N11"/>
  <c r="P9"/>
  <c r="P8"/>
  <c r="P7"/>
  <c r="T7" s="1"/>
  <c r="M9"/>
  <c r="Y9" s="1"/>
  <c r="M8"/>
  <c r="M7"/>
  <c r="K45" i="4"/>
  <c r="I46"/>
  <c r="J44"/>
  <c r="I37"/>
  <c r="K36"/>
  <c r="D30"/>
  <c r="D35"/>
  <c r="E26"/>
  <c r="E31" s="1"/>
  <c r="E36" s="1"/>
  <c r="C25"/>
  <c r="C27" s="1"/>
  <c r="D27" s="1"/>
  <c r="E27" s="1"/>
  <c r="I21"/>
  <c r="C21"/>
  <c r="C50" s="1"/>
  <c r="C51" s="1"/>
  <c r="C54" s="1"/>
  <c r="C55" s="1"/>
  <c r="E55" s="1"/>
  <c r="J35"/>
  <c r="J9" i="2"/>
  <c r="J8"/>
  <c r="J7"/>
  <c r="K54" i="4" l="1"/>
  <c r="L54"/>
  <c r="F54"/>
  <c r="C32"/>
  <c r="D32"/>
  <c r="C42"/>
  <c r="E42" s="1"/>
  <c r="T9" i="6"/>
  <c r="J46" i="4"/>
  <c r="K46" s="1"/>
  <c r="C37"/>
  <c r="T7" i="6"/>
  <c r="T8"/>
  <c r="T11" s="1"/>
  <c r="M11" i="2"/>
  <c r="P11"/>
  <c r="T11"/>
  <c r="J37" i="4"/>
  <c r="K37" s="1"/>
  <c r="E54"/>
  <c r="D37"/>
  <c r="E37" s="1"/>
  <c r="O13" i="2"/>
  <c r="E32" i="4" l="1"/>
</calcChain>
</file>

<file path=xl/sharedStrings.xml><?xml version="1.0" encoding="utf-8"?>
<sst xmlns="http://schemas.openxmlformats.org/spreadsheetml/2006/main" count="200" uniqueCount="96">
  <si>
    <t>İNDİRİMLİ KURUMLAR VERGİSİ TABLOSU</t>
  </si>
  <si>
    <t xml:space="preserve">Yatırıma Katkı Oranı % </t>
  </si>
  <si>
    <t xml:space="preserve">Vergi İndirim Oranı % </t>
  </si>
  <si>
    <t xml:space="preserve">Toplam Yatırıma Katkı Tutarı </t>
  </si>
  <si>
    <t>MAX YARARLANILABİLECEK</t>
  </si>
  <si>
    <t>matrah</t>
  </si>
  <si>
    <t>Teşvik belgesi tarih ve no</t>
  </si>
  <si>
    <t>Toplam Yatırım Tutarı</t>
  </si>
  <si>
    <t>Yatırıma Katkı Oranı</t>
  </si>
  <si>
    <t>İnd.KV Oranı</t>
  </si>
  <si>
    <t>1. teşvik belgesi</t>
  </si>
  <si>
    <t>toplam sabit yatırım tutarı</t>
  </si>
  <si>
    <t xml:space="preserve">cinsi </t>
  </si>
  <si>
    <t xml:space="preserve">modernizasyon </t>
  </si>
  <si>
    <t>süresi</t>
  </si>
  <si>
    <t>15.08.2014 - 15.08.2017</t>
  </si>
  <si>
    <t>uzatma</t>
  </si>
  <si>
    <t>15.08.2017 - 15.02.2019</t>
  </si>
  <si>
    <t>yatırıma başlama tarihi</t>
  </si>
  <si>
    <t>tamamlama vizesine başvuru tarihi</t>
  </si>
  <si>
    <t>gerçekleşen yatırım tutarı-2014</t>
  </si>
  <si>
    <t>gerçekleşen yatırım tutarı-2015</t>
  </si>
  <si>
    <t>gerçekleşen yatırım tutarı-2016</t>
  </si>
  <si>
    <t>gerçekleşen yatırım tutarı-2017</t>
  </si>
  <si>
    <t>gerçekleşen yatırım tutarı-2018</t>
  </si>
  <si>
    <t>gerçekleşen yatırım tutarı-2019</t>
  </si>
  <si>
    <t>2. teşvik belgesi</t>
  </si>
  <si>
    <t>komple yeni</t>
  </si>
  <si>
    <t>11.10.2018 - 11.10.2021</t>
  </si>
  <si>
    <t>-</t>
  </si>
  <si>
    <t>1.sınır-harcama tutarı</t>
  </si>
  <si>
    <t>2016 yılı</t>
  </si>
  <si>
    <t>2.sınır-sabit kıymet x yko x %80</t>
  </si>
  <si>
    <t>2.sınır-sabit kıymet x yko x %100</t>
  </si>
  <si>
    <t>yatırıma katkı oranı</t>
  </si>
  <si>
    <t>vergi indirim oranı</t>
  </si>
  <si>
    <t>1.bölge destekleri</t>
  </si>
  <si>
    <t>4.bölge destekleri</t>
  </si>
  <si>
    <t>2017 yılı</t>
  </si>
  <si>
    <t>2018 yılı</t>
  </si>
  <si>
    <t>2019 yılı</t>
  </si>
  <si>
    <t>tüm sabit kıymetler</t>
  </si>
  <si>
    <t>toplam yatırım tutarı</t>
  </si>
  <si>
    <t>tavsi yatırım oranı</t>
  </si>
  <si>
    <t>Toplam Ticari Kazanç</t>
  </si>
  <si>
    <t>İndirimli KV matrahı</t>
  </si>
  <si>
    <t>Normal Matrah (tic kazanç +kkeg-İnd.KV)</t>
  </si>
  <si>
    <t>ödenecek vergi</t>
  </si>
  <si>
    <t>KKEG</t>
  </si>
  <si>
    <t>KV oranı</t>
  </si>
  <si>
    <t>Teşvik Belgesi Numarası</t>
  </si>
  <si>
    <t>31.12.2018 Beyan Edilen</t>
  </si>
  <si>
    <t>Teşvik Belgesinin hangi BKK'ya göre düzenlendiği</t>
  </si>
  <si>
    <t>E-111634</t>
  </si>
  <si>
    <t>A-131372</t>
  </si>
  <si>
    <t>2012/3305</t>
  </si>
  <si>
    <t>2012/3305 (2017/9917)</t>
  </si>
  <si>
    <t>Yatırıma Başlama Tarihi</t>
  </si>
  <si>
    <t>Yatırım Türü-1</t>
  </si>
  <si>
    <t>Yatırım Türü-2</t>
  </si>
  <si>
    <t>Modernizasyon</t>
  </si>
  <si>
    <t>Komple Yeni</t>
  </si>
  <si>
    <t>Bölgesel</t>
  </si>
  <si>
    <t>Toplam Yatırım Tutarı (İndirimli KV Kapsamında Olmayanlar Hariç)</t>
  </si>
  <si>
    <t>Yatırımın yapıldığı bölge</t>
  </si>
  <si>
    <t>1.bölge</t>
  </si>
  <si>
    <t>4.bölge</t>
  </si>
  <si>
    <t>Cari Yılda Gerçekleştirilen Yatırım Harcaması Tutarı</t>
  </si>
  <si>
    <t>Fiilen Gerçekleştirilen Yatırım Harcaması (yatırımın başlangıcından itibaren)</t>
  </si>
  <si>
    <t>Fiili Yatırım Harcaması Nedeniyle Hak Kazanılan Yatırıma Katkı Tutarı</t>
  </si>
  <si>
    <t>Önceki dönemlerde yararlanılan yatırıma katkı tutarı (Yatırımdan Elde Edilen Kazanç Dolayısıyla)</t>
  </si>
  <si>
    <t>Önceki dönemlerde yararlanılan yatırıma katkı tutarı (Diğer faaliyetlerden  Elde Edilen Kazanç Dolayısıyla)</t>
  </si>
  <si>
    <t xml:space="preserve">Önceki dönemlerde yararlanılan toplam yatırıma katkı tutarı </t>
  </si>
  <si>
    <t>Cari dönemde yararlanılan yatırıma katkı tutarı (Yatırımdan Elde Edilen Kazanç Dolayısıyla)</t>
  </si>
  <si>
    <t>Cari dönemde yararlanılan yatırıma katkı tutarı (Diğer faaliyetlerden  Elde Edilen Kazanç Dolayısıyla)</t>
  </si>
  <si>
    <t xml:space="preserve">Cari dönemde yararlanılan toplam yatırıma katkı tutarı </t>
  </si>
  <si>
    <t xml:space="preserve">Cari dönem dahil olmak üzere yararlanılan toplam yatırıma katkı tutarı </t>
  </si>
  <si>
    <t>Açıklama</t>
  </si>
  <si>
    <t>31.03.2019 Beyan Edilen</t>
  </si>
  <si>
    <t>ticari kazanç</t>
  </si>
  <si>
    <t>2018 yılı 4. geçici vergi dönemi</t>
  </si>
  <si>
    <t>2019 yılı 1. geçici vergi dönemi</t>
  </si>
  <si>
    <t>yko %15</t>
  </si>
  <si>
    <t>yko %30</t>
  </si>
  <si>
    <t>yko %45</t>
  </si>
  <si>
    <t>yatırımın fiilen tamamlandığı tarih</t>
  </si>
  <si>
    <t>vio %50</t>
  </si>
  <si>
    <t>vio %100</t>
  </si>
  <si>
    <t>istenilen teşvik belgesinden kullanılabileceğinden vergi indiriminde 1. teşvik belgesi tercih edildi</t>
  </si>
  <si>
    <t>toplam yatırım tutarı (tamamlanan)</t>
  </si>
  <si>
    <t>İndirimli KV matrahı-1.teşvik</t>
  </si>
  <si>
    <t>İndirimli KV matrahı-2.teşvik</t>
  </si>
  <si>
    <t>yararlanılan ykt</t>
  </si>
  <si>
    <t>2.teşvik belgesi olmadığı varsayılmıştır</t>
  </si>
  <si>
    <t>makine imalatı (US kodu 29)</t>
  </si>
  <si>
    <t>1 ve 2. teşvik belgeleri aynı anda olduğu var sayılmıştır.</t>
  </si>
</sst>
</file>

<file path=xl/styles.xml><?xml version="1.0" encoding="utf-8"?>
<styleSheet xmlns="http://schemas.openxmlformats.org/spreadsheetml/2006/main">
  <numFmts count="2">
    <numFmt numFmtId="164" formatCode="_-* #,##0.00\ _₺_-;\-* #,##0.00\ _₺_-;_-* &quot;-&quot;??\ _₺_-;_-@_-"/>
    <numFmt numFmtId="165" formatCode="#,##0.00\ &quot;TL&quot;"/>
  </numFmts>
  <fonts count="17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sz val="10"/>
      <color rgb="FFFF0000"/>
      <name val="Arial Tur"/>
      <charset val="162"/>
    </font>
    <font>
      <u/>
      <sz val="12"/>
      <color indexed="12"/>
      <name val="Arial Tur"/>
      <charset val="162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u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1" fillId="0" borderId="0" applyFont="0" applyFill="0" applyBorder="0" applyAlignment="0" applyProtection="0"/>
    <xf numFmtId="0" fontId="11" fillId="0" borderId="0"/>
  </cellStyleXfs>
  <cellXfs count="80">
    <xf numFmtId="0" fontId="0" fillId="0" borderId="0" xfId="0"/>
    <xf numFmtId="4" fontId="0" fillId="0" borderId="0" xfId="0" applyNumberFormat="1" applyFill="1" applyBorder="1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4" xfId="0" applyBorder="1"/>
    <xf numFmtId="4" fontId="0" fillId="0" borderId="0" xfId="0" applyNumberFormat="1" applyBorder="1"/>
    <xf numFmtId="0" fontId="0" fillId="0" borderId="0" xfId="0" applyBorder="1"/>
    <xf numFmtId="4" fontId="0" fillId="0" borderId="5" xfId="0" applyNumberFormat="1" applyBorder="1"/>
    <xf numFmtId="0" fontId="8" fillId="0" borderId="4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5" fillId="0" borderId="0" xfId="0" applyFont="1"/>
    <xf numFmtId="4" fontId="5" fillId="0" borderId="0" xfId="0" applyNumberFormat="1" applyFont="1"/>
    <xf numFmtId="0" fontId="0" fillId="0" borderId="6" xfId="0" applyBorder="1"/>
    <xf numFmtId="4" fontId="0" fillId="0" borderId="7" xfId="0" applyNumberFormat="1" applyBorder="1"/>
    <xf numFmtId="0" fontId="0" fillId="0" borderId="7" xfId="0" applyBorder="1"/>
    <xf numFmtId="0" fontId="0" fillId="0" borderId="8" xfId="0" applyBorder="1"/>
    <xf numFmtId="4" fontId="0" fillId="0" borderId="0" xfId="0" applyNumberFormat="1"/>
    <xf numFmtId="0" fontId="9" fillId="0" borderId="0" xfId="0" applyFont="1" applyFill="1" applyBorder="1"/>
    <xf numFmtId="0" fontId="10" fillId="0" borderId="0" xfId="0" applyFont="1"/>
    <xf numFmtId="4" fontId="10" fillId="0" borderId="0" xfId="0" applyNumberFormat="1" applyFont="1"/>
    <xf numFmtId="4" fontId="9" fillId="0" borderId="0" xfId="0" applyNumberFormat="1" applyFont="1" applyFill="1" applyBorder="1"/>
    <xf numFmtId="4" fontId="11" fillId="0" borderId="0" xfId="5" applyNumberFormat="1"/>
    <xf numFmtId="0" fontId="12" fillId="0" borderId="0" xfId="5" applyFont="1"/>
    <xf numFmtId="4" fontId="12" fillId="0" borderId="0" xfId="5" applyNumberFormat="1" applyFont="1" applyBorder="1"/>
    <xf numFmtId="4" fontId="2" fillId="0" borderId="0" xfId="5" applyNumberFormat="1" applyFont="1" applyBorder="1"/>
    <xf numFmtId="0" fontId="2" fillId="0" borderId="0" xfId="5" applyFont="1"/>
    <xf numFmtId="0" fontId="2" fillId="0" borderId="0" xfId="5" applyFont="1" applyBorder="1"/>
    <xf numFmtId="4" fontId="11" fillId="0" borderId="0" xfId="5" applyNumberFormat="1" applyBorder="1"/>
    <xf numFmtId="0" fontId="11" fillId="0" borderId="0" xfId="5"/>
    <xf numFmtId="0" fontId="11" fillId="0" borderId="0" xfId="5" applyAlignment="1">
      <alignment horizontal="right"/>
    </xf>
    <xf numFmtId="4" fontId="13" fillId="0" borderId="0" xfId="5" applyNumberFormat="1" applyFont="1" applyFill="1" applyBorder="1"/>
    <xf numFmtId="0" fontId="13" fillId="0" borderId="0" xfId="5" applyFont="1" applyFill="1" applyBorder="1"/>
    <xf numFmtId="0" fontId="11" fillId="0" borderId="0" xfId="5" applyFill="1"/>
    <xf numFmtId="4" fontId="11" fillId="0" borderId="0" xfId="5" applyNumberFormat="1" applyFill="1" applyBorder="1"/>
    <xf numFmtId="0" fontId="11" fillId="0" borderId="0" xfId="5" applyBorder="1"/>
    <xf numFmtId="0" fontId="4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4" fontId="2" fillId="0" borderId="0" xfId="5" applyNumberFormat="1" applyFont="1" applyBorder="1"/>
    <xf numFmtId="0" fontId="11" fillId="0" borderId="0" xfId="5" applyBorder="1" applyAlignment="1">
      <alignment horizontal="right"/>
    </xf>
    <xf numFmtId="4" fontId="11" fillId="3" borderId="0" xfId="5" applyNumberFormat="1" applyFill="1" applyBorder="1"/>
    <xf numFmtId="4" fontId="2" fillId="3" borderId="0" xfId="5" applyNumberFormat="1" applyFont="1" applyFill="1" applyBorder="1"/>
    <xf numFmtId="0" fontId="11" fillId="3" borderId="0" xfId="5" applyFill="1"/>
    <xf numFmtId="4" fontId="11" fillId="2" borderId="0" xfId="5" applyNumberFormat="1" applyFill="1" applyBorder="1"/>
    <xf numFmtId="0" fontId="11" fillId="2" borderId="0" xfId="5" applyFill="1"/>
    <xf numFmtId="9" fontId="11" fillId="2" borderId="0" xfId="5" applyNumberFormat="1" applyFill="1" applyAlignment="1">
      <alignment horizontal="center"/>
    </xf>
    <xf numFmtId="0" fontId="2" fillId="0" borderId="2" xfId="0" applyFont="1" applyBorder="1"/>
    <xf numFmtId="14" fontId="0" fillId="0" borderId="0" xfId="0" applyNumberFormat="1" applyBorder="1"/>
    <xf numFmtId="3" fontId="11" fillId="0" borderId="0" xfId="5" applyNumberFormat="1" applyBorder="1" applyAlignment="1">
      <alignment horizontal="left"/>
    </xf>
    <xf numFmtId="165" fontId="5" fillId="0" borderId="0" xfId="0" applyNumberFormat="1" applyFont="1" applyAlignment="1">
      <alignment horizontal="center"/>
    </xf>
    <xf numFmtId="3" fontId="10" fillId="0" borderId="0" xfId="5" applyNumberFormat="1" applyFont="1" applyBorder="1" applyAlignment="1">
      <alignment horizontal="left"/>
    </xf>
    <xf numFmtId="4" fontId="10" fillId="0" borderId="0" xfId="5" applyNumberFormat="1" applyFont="1" applyBorder="1"/>
    <xf numFmtId="14" fontId="15" fillId="0" borderId="0" xfId="5" applyNumberFormat="1" applyFont="1" applyBorder="1"/>
    <xf numFmtId="4" fontId="15" fillId="0" borderId="0" xfId="5" applyNumberFormat="1" applyFont="1" applyBorder="1"/>
    <xf numFmtId="0" fontId="15" fillId="0" borderId="0" xfId="5" applyFont="1" applyFill="1" applyBorder="1"/>
    <xf numFmtId="0" fontId="14" fillId="0" borderId="0" xfId="5" applyFont="1" applyBorder="1" applyAlignment="1">
      <alignment horizontal="right"/>
    </xf>
    <xf numFmtId="9" fontId="14" fillId="0" borderId="0" xfId="5" applyNumberFormat="1" applyFont="1" applyBorder="1" applyAlignment="1">
      <alignment horizontal="center"/>
    </xf>
    <xf numFmtId="4" fontId="14" fillId="0" borderId="0" xfId="5" applyNumberFormat="1" applyFont="1" applyBorder="1"/>
    <xf numFmtId="4" fontId="14" fillId="0" borderId="0" xfId="5" applyNumberFormat="1" applyFont="1" applyFill="1" applyBorder="1"/>
    <xf numFmtId="0" fontId="14" fillId="0" borderId="0" xfId="5" applyFont="1"/>
    <xf numFmtId="4" fontId="16" fillId="0" borderId="0" xfId="5" applyNumberFormat="1" applyFont="1" applyBorder="1" applyAlignment="1">
      <alignment horizontal="center"/>
    </xf>
    <xf numFmtId="4" fontId="14" fillId="0" borderId="0" xfId="5" applyNumberFormat="1" applyFont="1"/>
    <xf numFmtId="4" fontId="15" fillId="0" borderId="0" xfId="5" applyNumberFormat="1" applyFont="1"/>
    <xf numFmtId="0" fontId="14" fillId="0" borderId="0" xfId="5" applyFont="1" applyAlignment="1">
      <alignment horizontal="right"/>
    </xf>
    <xf numFmtId="9" fontId="14" fillId="0" borderId="0" xfId="5" applyNumberFormat="1" applyFont="1" applyAlignment="1">
      <alignment horizontal="center"/>
    </xf>
    <xf numFmtId="0" fontId="14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4" fontId="8" fillId="0" borderId="0" xfId="5" applyNumberFormat="1" applyFont="1" applyFill="1" applyBorder="1"/>
    <xf numFmtId="4" fontId="8" fillId="0" borderId="0" xfId="5" applyNumberFormat="1" applyFont="1" applyBorder="1"/>
    <xf numFmtId="0" fontId="8" fillId="0" borderId="0" xfId="5" applyFont="1"/>
  </cellXfs>
  <cellStyles count="6">
    <cellStyle name="Binlik Ayracı 2" xfId="4"/>
    <cellStyle name="Köprü_BEYANNAMELER" xfId="2"/>
    <cellStyle name="Normal" xfId="0" builtinId="0"/>
    <cellStyle name="Normal 2" xfId="1"/>
    <cellStyle name="Normal 2 2" xfId="3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2"/>
  <sheetViews>
    <sheetView workbookViewId="0">
      <selection activeCell="B32" sqref="B32"/>
    </sheetView>
  </sheetViews>
  <sheetFormatPr defaultRowHeight="12.75"/>
  <cols>
    <col min="1" max="1" width="4.7109375" customWidth="1"/>
    <col min="2" max="2" width="29.140625" customWidth="1"/>
    <col min="3" max="3" width="13.28515625" customWidth="1"/>
    <col min="4" max="4" width="17" style="22" customWidth="1"/>
  </cols>
  <sheetData>
    <row r="3" spans="2:4">
      <c r="B3" s="16" t="s">
        <v>80</v>
      </c>
      <c r="C3" t="s">
        <v>79</v>
      </c>
      <c r="D3" s="22">
        <v>10000000</v>
      </c>
    </row>
    <row r="4" spans="2:4">
      <c r="C4" t="s">
        <v>48</v>
      </c>
      <c r="D4" s="22">
        <v>100000</v>
      </c>
    </row>
    <row r="5" spans="2:4">
      <c r="C5" t="s">
        <v>5</v>
      </c>
      <c r="D5" s="22">
        <f>D3+D4</f>
        <v>10100000</v>
      </c>
    </row>
    <row r="10" spans="2:4">
      <c r="B10" s="16" t="s">
        <v>81</v>
      </c>
      <c r="C10" t="s">
        <v>79</v>
      </c>
      <c r="D10" s="22">
        <v>10000000</v>
      </c>
    </row>
    <row r="11" spans="2:4">
      <c r="C11" t="s">
        <v>48</v>
      </c>
      <c r="D11" s="22">
        <v>100000</v>
      </c>
    </row>
    <row r="12" spans="2:4">
      <c r="C12" t="s">
        <v>5</v>
      </c>
      <c r="D12" s="22">
        <f>D10+D11</f>
        <v>10100000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>
      <selection activeCell="H57" sqref="H57"/>
    </sheetView>
  </sheetViews>
  <sheetFormatPr defaultRowHeight="15"/>
  <cols>
    <col min="1" max="1" width="2.5703125" style="39" customWidth="1"/>
    <col min="2" max="2" width="29.42578125" style="34" customWidth="1"/>
    <col min="3" max="3" width="21.28515625" style="34" customWidth="1"/>
    <col min="4" max="4" width="18.5703125" style="33" customWidth="1"/>
    <col min="5" max="6" width="17.28515625" style="33" customWidth="1"/>
    <col min="7" max="7" width="2.5703125" style="39" customWidth="1"/>
    <col min="8" max="8" width="29.42578125" style="34" customWidth="1"/>
    <col min="9" max="9" width="21.28515625" style="34" customWidth="1"/>
    <col min="10" max="10" width="18.5703125" style="33" customWidth="1"/>
    <col min="11" max="12" width="17.42578125" style="33" customWidth="1"/>
    <col min="13" max="13" width="2.5703125" style="39" customWidth="1"/>
    <col min="14" max="16384" width="9.140625" style="34"/>
  </cols>
  <sheetData>
    <row r="1" spans="1:13" s="38" customFormat="1" ht="12" customHeight="1">
      <c r="A1" s="49"/>
      <c r="B1" s="51"/>
      <c r="C1" s="51"/>
      <c r="D1" s="49"/>
      <c r="E1" s="49"/>
      <c r="F1" s="49"/>
      <c r="G1" s="49"/>
      <c r="H1" s="51"/>
      <c r="I1" s="51"/>
      <c r="J1" s="49"/>
      <c r="K1" s="49"/>
      <c r="L1" s="49"/>
      <c r="M1" s="49"/>
    </row>
    <row r="2" spans="1:13">
      <c r="A2" s="49"/>
      <c r="B2" s="41" t="s">
        <v>10</v>
      </c>
      <c r="C2" s="42" t="s">
        <v>36</v>
      </c>
      <c r="D2" s="33" t="s">
        <v>94</v>
      </c>
      <c r="G2" s="49"/>
      <c r="H2" s="41" t="s">
        <v>26</v>
      </c>
      <c r="I2" s="42" t="s">
        <v>37</v>
      </c>
      <c r="J2" s="33" t="s">
        <v>94</v>
      </c>
      <c r="M2" s="49"/>
    </row>
    <row r="3" spans="1:13">
      <c r="A3" s="49"/>
      <c r="B3"/>
      <c r="C3" s="42"/>
      <c r="G3" s="49"/>
      <c r="H3"/>
      <c r="I3" s="42"/>
      <c r="M3" s="49"/>
    </row>
    <row r="4" spans="1:13">
      <c r="A4" s="49"/>
      <c r="B4" t="s">
        <v>11</v>
      </c>
      <c r="C4" s="43">
        <v>20000000</v>
      </c>
      <c r="G4" s="49"/>
      <c r="H4" t="s">
        <v>11</v>
      </c>
      <c r="I4" s="43">
        <v>10000000</v>
      </c>
      <c r="M4" s="49"/>
    </row>
    <row r="5" spans="1:13">
      <c r="A5" s="49"/>
      <c r="B5" t="s">
        <v>12</v>
      </c>
      <c r="C5" s="42" t="s">
        <v>13</v>
      </c>
      <c r="G5" s="49"/>
      <c r="H5" t="s">
        <v>12</v>
      </c>
      <c r="I5" s="42" t="s">
        <v>27</v>
      </c>
      <c r="M5" s="49"/>
    </row>
    <row r="6" spans="1:13">
      <c r="A6" s="49"/>
      <c r="B6" t="s">
        <v>14</v>
      </c>
      <c r="C6" s="42" t="s">
        <v>15</v>
      </c>
      <c r="G6" s="49"/>
      <c r="H6" t="s">
        <v>14</v>
      </c>
      <c r="I6" s="42" t="s">
        <v>28</v>
      </c>
      <c r="M6" s="49"/>
    </row>
    <row r="7" spans="1:13">
      <c r="A7" s="49"/>
      <c r="B7" t="s">
        <v>16</v>
      </c>
      <c r="C7" s="42" t="s">
        <v>17</v>
      </c>
      <c r="G7" s="49"/>
      <c r="H7" t="s">
        <v>16</v>
      </c>
      <c r="I7" s="42" t="s">
        <v>29</v>
      </c>
      <c r="M7" s="49"/>
    </row>
    <row r="8" spans="1:13">
      <c r="A8" s="49"/>
      <c r="B8" t="s">
        <v>18</v>
      </c>
      <c r="C8" s="44">
        <v>41988</v>
      </c>
      <c r="G8" s="49"/>
      <c r="H8" t="s">
        <v>18</v>
      </c>
      <c r="I8" s="44">
        <v>43415</v>
      </c>
      <c r="M8" s="49"/>
    </row>
    <row r="9" spans="1:13">
      <c r="A9" s="49"/>
      <c r="B9" t="s">
        <v>85</v>
      </c>
      <c r="C9" s="44">
        <v>43383</v>
      </c>
      <c r="G9" s="49"/>
      <c r="H9" t="s">
        <v>85</v>
      </c>
      <c r="I9" s="44" t="s">
        <v>29</v>
      </c>
      <c r="M9" s="49"/>
    </row>
    <row r="10" spans="1:13">
      <c r="A10" s="49"/>
      <c r="B10" t="s">
        <v>19</v>
      </c>
      <c r="C10" s="44">
        <v>43444</v>
      </c>
      <c r="G10" s="49"/>
      <c r="H10" t="s">
        <v>19</v>
      </c>
      <c r="I10" s="44" t="s">
        <v>29</v>
      </c>
      <c r="M10" s="49"/>
    </row>
    <row r="11" spans="1:13">
      <c r="A11" s="49"/>
      <c r="B11"/>
      <c r="C11" s="44"/>
      <c r="G11" s="49"/>
      <c r="H11"/>
      <c r="I11" s="44"/>
      <c r="M11" s="49"/>
    </row>
    <row r="12" spans="1:13">
      <c r="A12" s="49"/>
      <c r="B12" t="s">
        <v>34</v>
      </c>
      <c r="C12" s="46">
        <v>0.15</v>
      </c>
      <c r="G12" s="49"/>
      <c r="H12" t="s">
        <v>34</v>
      </c>
      <c r="I12" s="46">
        <v>0.3</v>
      </c>
      <c r="M12" s="49"/>
    </row>
    <row r="13" spans="1:13">
      <c r="A13" s="49"/>
      <c r="B13" t="s">
        <v>35</v>
      </c>
      <c r="C13" s="46">
        <v>0.5</v>
      </c>
      <c r="G13" s="49"/>
      <c r="H13" t="s">
        <v>35</v>
      </c>
      <c r="I13" s="46">
        <v>0.7</v>
      </c>
      <c r="M13" s="49"/>
    </row>
    <row r="14" spans="1:13">
      <c r="A14" s="49"/>
      <c r="B14"/>
      <c r="C14" s="44"/>
      <c r="G14" s="49"/>
      <c r="H14"/>
      <c r="I14" s="44"/>
      <c r="M14" s="49"/>
    </row>
    <row r="15" spans="1:13">
      <c r="A15" s="49"/>
      <c r="B15" t="s">
        <v>20</v>
      </c>
      <c r="C15" s="43">
        <v>1000000</v>
      </c>
      <c r="D15" s="57" t="s">
        <v>82</v>
      </c>
      <c r="E15" s="33" t="s">
        <v>86</v>
      </c>
      <c r="G15" s="49"/>
      <c r="H15" s="16" t="s">
        <v>24</v>
      </c>
      <c r="I15" s="58">
        <v>5000000</v>
      </c>
      <c r="J15" s="59" t="s">
        <v>84</v>
      </c>
      <c r="K15" s="60" t="s">
        <v>87</v>
      </c>
      <c r="L15" s="60"/>
      <c r="M15" s="49"/>
    </row>
    <row r="16" spans="1:13">
      <c r="A16" s="49"/>
      <c r="B16" t="s">
        <v>21</v>
      </c>
      <c r="C16" s="43">
        <v>3000000</v>
      </c>
      <c r="D16" s="57" t="s">
        <v>82</v>
      </c>
      <c r="E16" s="33" t="s">
        <v>86</v>
      </c>
      <c r="G16" s="49"/>
      <c r="H16" s="16" t="s">
        <v>25</v>
      </c>
      <c r="I16" s="58">
        <v>1000000</v>
      </c>
      <c r="J16" s="59" t="s">
        <v>84</v>
      </c>
      <c r="K16" s="60" t="s">
        <v>87</v>
      </c>
      <c r="L16" s="60"/>
      <c r="M16" s="49"/>
    </row>
    <row r="17" spans="1:13">
      <c r="A17" s="49"/>
      <c r="B17" t="s">
        <v>22</v>
      </c>
      <c r="C17" s="43">
        <v>3000000</v>
      </c>
      <c r="D17" s="57" t="s">
        <v>82</v>
      </c>
      <c r="E17" s="33" t="s">
        <v>86</v>
      </c>
      <c r="G17" s="49"/>
      <c r="H17"/>
      <c r="I17" s="43"/>
      <c r="M17" s="49"/>
    </row>
    <row r="18" spans="1:13">
      <c r="A18" s="49"/>
      <c r="B18" t="s">
        <v>23</v>
      </c>
      <c r="C18" s="43">
        <v>5000000</v>
      </c>
      <c r="D18" s="57" t="s">
        <v>83</v>
      </c>
      <c r="E18" s="33" t="s">
        <v>87</v>
      </c>
      <c r="G18" s="49"/>
      <c r="H18"/>
      <c r="I18" s="43"/>
      <c r="M18" s="49"/>
    </row>
    <row r="19" spans="1:13">
      <c r="A19" s="49"/>
      <c r="B19" s="16" t="s">
        <v>24</v>
      </c>
      <c r="C19" s="58">
        <v>5000000</v>
      </c>
      <c r="D19" s="59" t="s">
        <v>83</v>
      </c>
      <c r="E19" s="60" t="s">
        <v>87</v>
      </c>
      <c r="F19" s="60"/>
      <c r="G19" s="49"/>
      <c r="H19"/>
      <c r="I19" s="43"/>
      <c r="M19" s="49"/>
    </row>
    <row r="20" spans="1:13">
      <c r="A20" s="49"/>
      <c r="B20" s="16" t="s">
        <v>25</v>
      </c>
      <c r="C20" s="58">
        <v>0</v>
      </c>
      <c r="D20" s="60"/>
      <c r="G20" s="49"/>
      <c r="H20"/>
      <c r="I20" s="43"/>
      <c r="M20" s="49"/>
    </row>
    <row r="21" spans="1:13">
      <c r="A21" s="49"/>
      <c r="B21"/>
      <c r="C21" s="45">
        <f>SUM(C15:C20)</f>
        <v>17000000</v>
      </c>
      <c r="G21" s="49"/>
      <c r="H21"/>
      <c r="I21" s="45">
        <f>SUM(I15:I20)</f>
        <v>6000000</v>
      </c>
      <c r="M21" s="49"/>
    </row>
    <row r="22" spans="1:13" s="38" customFormat="1" ht="12" customHeight="1">
      <c r="A22" s="49"/>
      <c r="B22" s="51"/>
      <c r="C22" s="51"/>
      <c r="D22" s="49"/>
      <c r="E22" s="49"/>
      <c r="F22" s="49"/>
      <c r="G22" s="49"/>
      <c r="H22" s="51"/>
      <c r="I22" s="51"/>
      <c r="J22" s="49"/>
      <c r="K22" s="49"/>
      <c r="L22" s="49"/>
      <c r="M22" s="49"/>
    </row>
    <row r="23" spans="1:13" s="31" customFormat="1">
      <c r="A23" s="50"/>
      <c r="B23" s="28" t="s">
        <v>6</v>
      </c>
      <c r="C23" s="28" t="s">
        <v>7</v>
      </c>
      <c r="D23" s="29" t="s">
        <v>8</v>
      </c>
      <c r="E23" s="29" t="s">
        <v>9</v>
      </c>
      <c r="F23" s="29"/>
      <c r="G23" s="50"/>
      <c r="H23" s="28" t="s">
        <v>6</v>
      </c>
      <c r="I23" s="28" t="s">
        <v>7</v>
      </c>
      <c r="J23" s="29" t="s">
        <v>8</v>
      </c>
      <c r="K23" s="29" t="s">
        <v>9</v>
      </c>
      <c r="L23" s="29"/>
      <c r="M23" s="50"/>
    </row>
    <row r="24" spans="1:13" s="31" customFormat="1">
      <c r="A24" s="50"/>
      <c r="B24" s="32"/>
      <c r="C24" s="32"/>
      <c r="D24" s="30"/>
      <c r="E24" s="30"/>
      <c r="F24" s="30"/>
      <c r="G24" s="50"/>
      <c r="J24" s="30"/>
      <c r="K24" s="30"/>
      <c r="L24" s="30"/>
      <c r="M24" s="50"/>
    </row>
    <row r="25" spans="1:13">
      <c r="A25" s="49"/>
      <c r="B25" s="47" t="s">
        <v>31</v>
      </c>
      <c r="C25" s="30">
        <f>C4</f>
        <v>20000000</v>
      </c>
      <c r="D25" s="32">
        <v>15</v>
      </c>
      <c r="E25" s="32">
        <v>50</v>
      </c>
      <c r="F25" s="32"/>
      <c r="G25" s="49"/>
      <c r="H25" s="47" t="s">
        <v>31</v>
      </c>
      <c r="I25" s="30"/>
      <c r="J25" s="32"/>
      <c r="K25" s="32"/>
      <c r="L25" s="32"/>
      <c r="M25" s="49"/>
    </row>
    <row r="26" spans="1:13">
      <c r="A26" s="49"/>
      <c r="B26" s="48" t="s">
        <v>30</v>
      </c>
      <c r="C26" s="33"/>
      <c r="E26" s="33">
        <f>C15+C16+C17</f>
        <v>7000000</v>
      </c>
      <c r="G26" s="49"/>
      <c r="H26" s="35"/>
      <c r="I26" s="33"/>
      <c r="M26" s="49"/>
    </row>
    <row r="27" spans="1:13">
      <c r="A27" s="49"/>
      <c r="B27" s="48" t="s">
        <v>32</v>
      </c>
      <c r="C27" s="33">
        <f>C25</f>
        <v>20000000</v>
      </c>
      <c r="D27" s="33">
        <f>+C27*D25/100</f>
        <v>3000000</v>
      </c>
      <c r="E27" s="33">
        <f>+D27*0.8</f>
        <v>2400000</v>
      </c>
      <c r="G27" s="49"/>
      <c r="H27" s="35"/>
      <c r="I27" s="33"/>
      <c r="M27" s="49"/>
    </row>
    <row r="28" spans="1:13">
      <c r="A28" s="49"/>
      <c r="B28" s="40"/>
      <c r="C28" s="40"/>
      <c r="G28" s="49"/>
      <c r="M28" s="49"/>
    </row>
    <row r="29" spans="1:13" ht="8.25" customHeight="1">
      <c r="A29" s="49"/>
      <c r="B29" s="53"/>
      <c r="C29" s="54"/>
      <c r="D29" s="52"/>
      <c r="E29" s="52"/>
      <c r="F29" s="52"/>
      <c r="G29" s="49"/>
      <c r="H29" s="53"/>
      <c r="I29" s="54"/>
      <c r="J29" s="52"/>
      <c r="K29" s="52"/>
      <c r="L29" s="52"/>
      <c r="M29" s="49"/>
    </row>
    <row r="30" spans="1:13">
      <c r="A30" s="49"/>
      <c r="B30" s="47" t="s">
        <v>38</v>
      </c>
      <c r="C30" s="36">
        <v>20000000</v>
      </c>
      <c r="D30" s="37">
        <f>15+15</f>
        <v>30</v>
      </c>
      <c r="E30" s="37">
        <v>50</v>
      </c>
      <c r="F30" s="37"/>
      <c r="G30" s="49"/>
      <c r="H30" s="47" t="s">
        <v>38</v>
      </c>
      <c r="I30" s="36"/>
      <c r="J30" s="37"/>
      <c r="K30" s="37"/>
      <c r="L30" s="37"/>
      <c r="M30" s="49"/>
    </row>
    <row r="31" spans="1:13">
      <c r="A31" s="49"/>
      <c r="B31" s="48" t="s">
        <v>30</v>
      </c>
      <c r="C31" s="39"/>
      <c r="D31" s="39"/>
      <c r="E31" s="39">
        <f>E26+C18</f>
        <v>12000000</v>
      </c>
      <c r="F31" s="39"/>
      <c r="G31" s="49"/>
      <c r="H31" s="35"/>
      <c r="I31" s="39"/>
      <c r="J31" s="39"/>
      <c r="K31" s="39"/>
      <c r="L31" s="39"/>
      <c r="M31" s="49"/>
    </row>
    <row r="32" spans="1:13">
      <c r="A32" s="49"/>
      <c r="B32" s="48" t="s">
        <v>33</v>
      </c>
      <c r="C32" s="39">
        <f>C25</f>
        <v>20000000</v>
      </c>
      <c r="D32" s="39">
        <f>(E26*0.15)+(C18*0.3)+((C30-E31)*0.15)</f>
        <v>3750000</v>
      </c>
      <c r="E32" s="39">
        <f>+D32*1</f>
        <v>3750000</v>
      </c>
      <c r="F32" s="39"/>
      <c r="G32" s="49"/>
      <c r="H32" s="35"/>
      <c r="I32" s="39"/>
      <c r="J32" s="39"/>
      <c r="K32" s="39"/>
      <c r="L32" s="39"/>
      <c r="M32" s="49"/>
    </row>
    <row r="33" spans="1:13">
      <c r="A33" s="49"/>
      <c r="B33" s="40"/>
      <c r="C33" s="40"/>
      <c r="G33" s="49"/>
      <c r="M33" s="49"/>
    </row>
    <row r="34" spans="1:13" ht="8.25" customHeight="1">
      <c r="A34" s="49"/>
      <c r="B34" s="53"/>
      <c r="C34" s="54"/>
      <c r="D34" s="52"/>
      <c r="E34" s="52"/>
      <c r="F34" s="52"/>
      <c r="G34" s="49"/>
      <c r="H34" s="53"/>
      <c r="I34" s="54"/>
      <c r="J34" s="52"/>
      <c r="K34" s="52"/>
      <c r="L34" s="52"/>
      <c r="M34" s="49"/>
    </row>
    <row r="35" spans="1:13">
      <c r="A35" s="49"/>
      <c r="B35" s="61" t="s">
        <v>39</v>
      </c>
      <c r="C35" s="62">
        <v>17000000</v>
      </c>
      <c r="D35" s="63">
        <f>15+15</f>
        <v>30</v>
      </c>
      <c r="E35" s="63">
        <v>50</v>
      </c>
      <c r="F35" s="63"/>
      <c r="G35" s="49"/>
      <c r="H35" s="61" t="s">
        <v>39</v>
      </c>
      <c r="I35" s="71"/>
      <c r="J35" s="63">
        <f>30+15</f>
        <v>45</v>
      </c>
      <c r="K35" s="63">
        <v>70</v>
      </c>
      <c r="L35" s="63"/>
      <c r="M35" s="49"/>
    </row>
    <row r="36" spans="1:13">
      <c r="A36" s="49"/>
      <c r="B36" s="64" t="s">
        <v>30</v>
      </c>
      <c r="C36" s="65"/>
      <c r="D36" s="66"/>
      <c r="E36" s="67">
        <f>E31+C19</f>
        <v>17000000</v>
      </c>
      <c r="F36" s="67"/>
      <c r="G36" s="49"/>
      <c r="H36" s="72" t="s">
        <v>30</v>
      </c>
      <c r="I36" s="73"/>
      <c r="J36" s="66"/>
      <c r="K36" s="67">
        <f>I15</f>
        <v>5000000</v>
      </c>
      <c r="L36" s="67"/>
      <c r="M36" s="49"/>
    </row>
    <row r="37" spans="1:13">
      <c r="A37" s="49"/>
      <c r="B37" s="64" t="s">
        <v>33</v>
      </c>
      <c r="C37" s="67">
        <f>C21</f>
        <v>17000000</v>
      </c>
      <c r="D37" s="66">
        <f>(E26*0.15)+((C18+C19)*0.3)</f>
        <v>4050000</v>
      </c>
      <c r="E37" s="67">
        <f>+D37*1</f>
        <v>4050000</v>
      </c>
      <c r="F37" s="67"/>
      <c r="G37" s="49"/>
      <c r="H37" s="72" t="s">
        <v>33</v>
      </c>
      <c r="I37" s="67">
        <f>I4</f>
        <v>10000000</v>
      </c>
      <c r="J37" s="66">
        <f>(K36*0.45)+((I37-K36)*0.3)</f>
        <v>3750000</v>
      </c>
      <c r="K37" s="67">
        <f>+J37*1</f>
        <v>3750000</v>
      </c>
      <c r="L37" s="67"/>
      <c r="M37" s="49"/>
    </row>
    <row r="38" spans="1:13">
      <c r="A38" s="49"/>
      <c r="B38" s="64"/>
      <c r="C38" s="67"/>
      <c r="D38" s="66"/>
      <c r="E38" s="67"/>
      <c r="F38" s="67"/>
      <c r="G38" s="49"/>
      <c r="H38" s="72"/>
      <c r="I38" s="67"/>
      <c r="J38" s="66"/>
      <c r="K38" s="67"/>
      <c r="L38" s="67"/>
      <c r="M38" s="49"/>
    </row>
    <row r="39" spans="1:13">
      <c r="A39" s="49"/>
      <c r="B39" s="68" t="s">
        <v>44</v>
      </c>
      <c r="C39" s="67">
        <v>10000000</v>
      </c>
      <c r="D39" s="66"/>
      <c r="E39" s="67"/>
      <c r="F39" s="67"/>
      <c r="G39" s="49"/>
      <c r="H39" s="72"/>
      <c r="I39" s="67"/>
      <c r="J39" s="66"/>
      <c r="K39" s="67"/>
      <c r="L39" s="67"/>
      <c r="M39" s="49"/>
    </row>
    <row r="40" spans="1:13">
      <c r="A40" s="49"/>
      <c r="B40" s="68" t="s">
        <v>48</v>
      </c>
      <c r="C40" s="67">
        <v>100000</v>
      </c>
      <c r="D40" s="69" t="s">
        <v>49</v>
      </c>
      <c r="E40" s="69" t="s">
        <v>47</v>
      </c>
      <c r="F40" s="69" t="s">
        <v>92</v>
      </c>
      <c r="G40" s="49"/>
      <c r="H40" s="76"/>
      <c r="I40" s="77"/>
      <c r="J40" s="78"/>
      <c r="K40" s="77"/>
      <c r="L40" s="69" t="s">
        <v>92</v>
      </c>
      <c r="M40" s="49"/>
    </row>
    <row r="41" spans="1:13">
      <c r="A41" s="49"/>
      <c r="B41" s="68" t="s">
        <v>45</v>
      </c>
      <c r="C41" s="67">
        <f>C39*1</f>
        <v>10000000</v>
      </c>
      <c r="D41" s="66">
        <v>0</v>
      </c>
      <c r="E41" s="67">
        <f>C41*D41</f>
        <v>0</v>
      </c>
      <c r="F41" s="67">
        <f>C41*0.22</f>
        <v>2200000</v>
      </c>
      <c r="G41" s="49"/>
      <c r="I41" s="77"/>
      <c r="J41" s="78"/>
      <c r="K41" s="77"/>
      <c r="L41" s="67">
        <v>0</v>
      </c>
      <c r="M41" s="49"/>
    </row>
    <row r="42" spans="1:13">
      <c r="A42" s="49"/>
      <c r="B42" s="68" t="s">
        <v>46</v>
      </c>
      <c r="C42" s="70">
        <f>C39+C40-C41</f>
        <v>100000</v>
      </c>
      <c r="D42" s="66">
        <v>0.22</v>
      </c>
      <c r="E42" s="67">
        <f>C42*D42</f>
        <v>22000</v>
      </c>
      <c r="F42" s="67"/>
      <c r="G42" s="49"/>
      <c r="H42" s="76" t="s">
        <v>88</v>
      </c>
      <c r="I42" s="74"/>
      <c r="J42" s="66"/>
      <c r="K42" s="67"/>
      <c r="L42" s="67"/>
      <c r="M42" s="49"/>
    </row>
    <row r="43" spans="1:13" ht="8.25" customHeight="1">
      <c r="A43" s="49"/>
      <c r="B43" s="53"/>
      <c r="C43" s="54"/>
      <c r="D43" s="52"/>
      <c r="E43" s="52"/>
      <c r="F43" s="52"/>
      <c r="G43" s="49"/>
      <c r="H43" s="53"/>
      <c r="I43" s="54"/>
      <c r="J43" s="52"/>
      <c r="K43" s="52"/>
      <c r="L43" s="52"/>
      <c r="M43" s="49"/>
    </row>
    <row r="44" spans="1:13">
      <c r="A44" s="49"/>
      <c r="B44" s="61" t="s">
        <v>40</v>
      </c>
      <c r="C44" s="75"/>
      <c r="D44" s="66"/>
      <c r="E44" s="67"/>
      <c r="F44" s="67"/>
      <c r="G44" s="49"/>
      <c r="H44" s="61" t="s">
        <v>40</v>
      </c>
      <c r="I44" s="71"/>
      <c r="J44" s="63">
        <f>30+15</f>
        <v>45</v>
      </c>
      <c r="K44" s="63">
        <v>70</v>
      </c>
      <c r="L44" s="63"/>
      <c r="M44" s="49"/>
    </row>
    <row r="45" spans="1:13">
      <c r="A45" s="49"/>
      <c r="B45" s="61"/>
      <c r="C45" s="75"/>
      <c r="D45" s="66"/>
      <c r="E45" s="67"/>
      <c r="F45" s="67"/>
      <c r="G45" s="49"/>
      <c r="H45" s="72" t="s">
        <v>30</v>
      </c>
      <c r="I45" s="73"/>
      <c r="J45" s="66"/>
      <c r="K45" s="67">
        <f>I15+I16</f>
        <v>6000000</v>
      </c>
      <c r="L45" s="67"/>
      <c r="M45" s="49"/>
    </row>
    <row r="46" spans="1:13">
      <c r="A46" s="49"/>
      <c r="B46" s="61"/>
      <c r="C46" s="75"/>
      <c r="D46" s="66"/>
      <c r="E46" s="67"/>
      <c r="F46" s="67"/>
      <c r="G46" s="49"/>
      <c r="H46" s="72" t="s">
        <v>33</v>
      </c>
      <c r="I46" s="67">
        <f>I4</f>
        <v>10000000</v>
      </c>
      <c r="J46" s="66">
        <f>(K45*0.45)+((I46-K45)*0.3)</f>
        <v>3900000</v>
      </c>
      <c r="K46" s="67">
        <f>+J46*1</f>
        <v>3900000</v>
      </c>
      <c r="L46" s="67"/>
      <c r="M46" s="49"/>
    </row>
    <row r="47" spans="1:13">
      <c r="A47" s="49"/>
      <c r="B47" s="61"/>
      <c r="C47" s="75"/>
      <c r="D47" s="66"/>
      <c r="E47" s="67"/>
      <c r="F47" s="67"/>
      <c r="G47" s="49"/>
      <c r="H47" s="35"/>
      <c r="I47" s="39"/>
      <c r="K47" s="39"/>
      <c r="L47" s="39"/>
      <c r="M47" s="49"/>
    </row>
    <row r="48" spans="1:13">
      <c r="A48" s="49"/>
      <c r="B48" s="61"/>
      <c r="C48" s="75"/>
      <c r="D48" s="66"/>
      <c r="E48" s="67"/>
      <c r="F48" s="67"/>
      <c r="G48" s="49"/>
      <c r="H48" s="68" t="s">
        <v>41</v>
      </c>
      <c r="I48" s="67">
        <v>40000000</v>
      </c>
      <c r="J48" s="66"/>
      <c r="K48" s="66"/>
      <c r="L48" s="66"/>
      <c r="M48" s="49"/>
    </row>
    <row r="49" spans="1:13">
      <c r="A49" s="49"/>
      <c r="B49" s="68" t="s">
        <v>41</v>
      </c>
      <c r="C49" s="67">
        <v>40000000</v>
      </c>
      <c r="D49" s="66"/>
      <c r="E49" s="66"/>
      <c r="F49" s="66"/>
      <c r="G49" s="49"/>
      <c r="H49" s="68" t="s">
        <v>89</v>
      </c>
      <c r="I49" s="67">
        <v>17000000</v>
      </c>
      <c r="J49" s="66"/>
      <c r="K49" s="66"/>
      <c r="L49" s="66"/>
      <c r="M49" s="49"/>
    </row>
    <row r="50" spans="1:13">
      <c r="A50" s="49"/>
      <c r="B50" s="68" t="s">
        <v>42</v>
      </c>
      <c r="C50" s="67">
        <f>C21</f>
        <v>17000000</v>
      </c>
      <c r="D50" s="66"/>
      <c r="E50" s="66"/>
      <c r="F50" s="66"/>
      <c r="G50" s="49"/>
      <c r="H50" s="68" t="s">
        <v>43</v>
      </c>
      <c r="I50" s="68">
        <f>I49/I48</f>
        <v>0.42499999999999999</v>
      </c>
      <c r="J50" s="66"/>
      <c r="K50" s="66"/>
      <c r="L50" s="66"/>
      <c r="M50" s="49"/>
    </row>
    <row r="51" spans="1:13">
      <c r="A51" s="49"/>
      <c r="B51" s="68" t="s">
        <v>43</v>
      </c>
      <c r="C51" s="68">
        <f>C50/C49</f>
        <v>0.42499999999999999</v>
      </c>
      <c r="D51" s="66"/>
      <c r="E51" s="66"/>
      <c r="F51" s="66"/>
      <c r="G51" s="49"/>
      <c r="H51" s="68" t="s">
        <v>44</v>
      </c>
      <c r="I51" s="67">
        <v>10000000</v>
      </c>
      <c r="J51" s="66"/>
      <c r="K51" s="66"/>
      <c r="L51" s="66"/>
      <c r="M51" s="49"/>
    </row>
    <row r="52" spans="1:13">
      <c r="A52" s="49"/>
      <c r="B52" s="68" t="s">
        <v>44</v>
      </c>
      <c r="C52" s="67">
        <v>10000000</v>
      </c>
      <c r="D52" s="66"/>
      <c r="E52" s="66"/>
      <c r="F52" s="66"/>
      <c r="G52" s="49"/>
      <c r="H52" s="68" t="s">
        <v>48</v>
      </c>
      <c r="I52" s="67">
        <v>100000</v>
      </c>
      <c r="J52" s="69" t="s">
        <v>49</v>
      </c>
      <c r="K52" s="69" t="s">
        <v>47</v>
      </c>
      <c r="L52" s="69" t="s">
        <v>92</v>
      </c>
      <c r="M52" s="49"/>
    </row>
    <row r="53" spans="1:13">
      <c r="A53" s="49"/>
      <c r="B53" s="68" t="s">
        <v>48</v>
      </c>
      <c r="C53" s="67">
        <v>100000</v>
      </c>
      <c r="D53" s="69" t="s">
        <v>49</v>
      </c>
      <c r="E53" s="69" t="s">
        <v>47</v>
      </c>
      <c r="F53" s="69" t="s">
        <v>92</v>
      </c>
      <c r="G53" s="49"/>
      <c r="H53" s="68" t="s">
        <v>90</v>
      </c>
      <c r="I53" s="67">
        <f>I51*I50</f>
        <v>4250000</v>
      </c>
      <c r="J53" s="66">
        <v>0.11</v>
      </c>
      <c r="K53" s="66">
        <f>I53*J53</f>
        <v>467500</v>
      </c>
      <c r="L53" s="67">
        <f>I53*0.11</f>
        <v>467500</v>
      </c>
      <c r="M53" s="49"/>
    </row>
    <row r="54" spans="1:13">
      <c r="A54" s="49"/>
      <c r="B54" s="68" t="s">
        <v>45</v>
      </c>
      <c r="C54" s="67">
        <f>C52*C51</f>
        <v>4250000</v>
      </c>
      <c r="D54" s="66">
        <v>0.11</v>
      </c>
      <c r="E54" s="66">
        <f>C54*D54</f>
        <v>467500</v>
      </c>
      <c r="F54" s="66">
        <f>C54*D54</f>
        <v>467500</v>
      </c>
      <c r="G54" s="49"/>
      <c r="H54" s="68" t="s">
        <v>91</v>
      </c>
      <c r="I54" s="67">
        <f>I51-I53</f>
        <v>5750000</v>
      </c>
      <c r="J54" s="66">
        <v>0</v>
      </c>
      <c r="K54" s="66">
        <f>I54*J54</f>
        <v>0</v>
      </c>
      <c r="L54" s="67">
        <f>I54*0.22</f>
        <v>1265000</v>
      </c>
      <c r="M54" s="49"/>
    </row>
    <row r="55" spans="1:13">
      <c r="A55" s="49"/>
      <c r="B55" s="68" t="s">
        <v>46</v>
      </c>
      <c r="C55" s="70">
        <f>C52+C53-C54</f>
        <v>5850000</v>
      </c>
      <c r="D55" s="66">
        <v>0.22</v>
      </c>
      <c r="E55" s="66">
        <f>C55*D55</f>
        <v>1287000</v>
      </c>
      <c r="F55" s="66"/>
      <c r="G55" s="49"/>
      <c r="H55" s="68" t="s">
        <v>46</v>
      </c>
      <c r="I55" s="70">
        <f>I52</f>
        <v>100000</v>
      </c>
      <c r="J55" s="66">
        <v>0.22</v>
      </c>
      <c r="K55" s="66">
        <f>I55*J55</f>
        <v>22000</v>
      </c>
      <c r="L55" s="66"/>
      <c r="M55" s="49"/>
    </row>
    <row r="56" spans="1:13">
      <c r="A56" s="49"/>
      <c r="B56" s="79" t="s">
        <v>93</v>
      </c>
      <c r="C56" s="70"/>
      <c r="D56" s="66"/>
      <c r="E56" s="66"/>
      <c r="F56" s="66"/>
      <c r="G56" s="49"/>
      <c r="H56" s="79" t="s">
        <v>95</v>
      </c>
      <c r="I56" s="70"/>
      <c r="J56" s="66"/>
      <c r="K56" s="66"/>
      <c r="L56" s="66"/>
      <c r="M56" s="49"/>
    </row>
    <row r="57" spans="1:13" ht="8.25" customHeight="1">
      <c r="A57" s="49"/>
      <c r="B57" s="53"/>
      <c r="C57" s="54"/>
      <c r="D57" s="52"/>
      <c r="E57" s="52"/>
      <c r="F57" s="52"/>
      <c r="G57" s="49"/>
      <c r="H57" s="53"/>
      <c r="I57" s="54"/>
      <c r="J57" s="52"/>
      <c r="K57" s="52"/>
      <c r="L57" s="52"/>
      <c r="M57" s="49"/>
    </row>
    <row r="59" spans="1:13">
      <c r="I59" s="27"/>
    </row>
    <row r="60" spans="1:13">
      <c r="I60" s="27"/>
    </row>
    <row r="61" spans="1:13">
      <c r="H61" s="68"/>
      <c r="I61" s="67"/>
      <c r="J61" s="66"/>
      <c r="K61" s="66"/>
      <c r="L61" s="66"/>
    </row>
    <row r="62" spans="1:13">
      <c r="H62" s="68"/>
      <c r="I62" s="67"/>
      <c r="J62" s="66"/>
      <c r="K62" s="66"/>
      <c r="L62" s="66"/>
    </row>
    <row r="63" spans="1:13">
      <c r="H63" s="68"/>
      <c r="I63" s="68"/>
      <c r="J63" s="66"/>
      <c r="K63" s="66"/>
      <c r="L63" s="66"/>
    </row>
    <row r="64" spans="1:13">
      <c r="H64" s="68"/>
      <c r="I64" s="67"/>
      <c r="J64" s="66"/>
      <c r="K64" s="66"/>
      <c r="L64" s="66"/>
    </row>
    <row r="65" spans="8:12">
      <c r="H65" s="68"/>
      <c r="I65" s="67"/>
      <c r="J65" s="69"/>
      <c r="K65" s="69"/>
      <c r="L65" s="69"/>
    </row>
    <row r="66" spans="8:12">
      <c r="H66" s="68"/>
      <c r="I66" s="67"/>
      <c r="J66" s="66"/>
      <c r="K66" s="66"/>
      <c r="L66" s="67"/>
    </row>
    <row r="67" spans="8:12">
      <c r="H67" s="68"/>
      <c r="I67" s="67"/>
      <c r="J67" s="66"/>
      <c r="K67" s="66"/>
      <c r="L67" s="67"/>
    </row>
    <row r="68" spans="8:12">
      <c r="H68" s="68"/>
      <c r="I68" s="70"/>
      <c r="J68" s="66"/>
      <c r="K68" s="66"/>
      <c r="L68" s="66"/>
    </row>
  </sheetData>
  <pageMargins left="0.7" right="0.7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8576"/>
  <sheetViews>
    <sheetView topLeftCell="E1" workbookViewId="0">
      <selection activeCell="I23" sqref="I23"/>
    </sheetView>
  </sheetViews>
  <sheetFormatPr defaultRowHeight="12.75"/>
  <cols>
    <col min="1" max="1" width="11.140625" customWidth="1"/>
    <col min="2" max="2" width="20.42578125" customWidth="1"/>
    <col min="3" max="3" width="12.28515625" customWidth="1"/>
    <col min="4" max="4" width="13.85546875" customWidth="1"/>
    <col min="5" max="5" width="12.28515625" customWidth="1"/>
    <col min="6" max="6" width="12.7109375" customWidth="1"/>
    <col min="7" max="7" width="10.28515625" customWidth="1"/>
    <col min="8" max="8" width="11.28515625" bestFit="1" customWidth="1"/>
    <col min="9" max="9" width="12.28515625" customWidth="1"/>
    <col min="10" max="12" width="14.28515625" customWidth="1"/>
    <col min="13" max="13" width="13.7109375" customWidth="1"/>
    <col min="14" max="14" width="13" customWidth="1"/>
    <col min="15" max="19" width="12.85546875" customWidth="1"/>
    <col min="20" max="20" width="12.42578125" customWidth="1"/>
    <col min="21" max="21" width="16.28515625" customWidth="1"/>
    <col min="22" max="22" width="11.7109375" bestFit="1" customWidth="1"/>
    <col min="25" max="25" width="14.7109375" customWidth="1"/>
  </cols>
  <sheetData>
    <row r="1" spans="1:26" ht="24.75" customHeight="1">
      <c r="H1" s="2" t="s">
        <v>0</v>
      </c>
    </row>
    <row r="2" spans="1:26" ht="30.75" customHeight="1"/>
    <row r="3" spans="1:26" ht="15">
      <c r="J3" s="2"/>
      <c r="K3" s="2"/>
      <c r="L3" s="2"/>
    </row>
    <row r="4" spans="1:26" ht="13.5" thickBot="1"/>
    <row r="5" spans="1:26" ht="15">
      <c r="A5" s="3" t="s">
        <v>51</v>
      </c>
      <c r="B5" s="55"/>
      <c r="C5" s="55"/>
      <c r="D5" s="55"/>
      <c r="E5" s="55"/>
      <c r="F5" s="4"/>
      <c r="G5" s="4"/>
      <c r="H5" s="4"/>
      <c r="I5" s="5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6" ht="108">
      <c r="A6" s="6" t="s">
        <v>50</v>
      </c>
      <c r="B6" s="7" t="s">
        <v>52</v>
      </c>
      <c r="C6" s="7" t="s">
        <v>57</v>
      </c>
      <c r="D6" s="7" t="s">
        <v>58</v>
      </c>
      <c r="E6" s="7" t="s">
        <v>59</v>
      </c>
      <c r="F6" s="7" t="s">
        <v>63</v>
      </c>
      <c r="G6" s="7" t="s">
        <v>1</v>
      </c>
      <c r="H6" s="7" t="s">
        <v>2</v>
      </c>
      <c r="I6" s="7" t="s">
        <v>64</v>
      </c>
      <c r="J6" s="7" t="s">
        <v>3</v>
      </c>
      <c r="K6" s="7" t="s">
        <v>67</v>
      </c>
      <c r="L6" s="7" t="s">
        <v>68</v>
      </c>
      <c r="M6" s="7" t="s">
        <v>69</v>
      </c>
      <c r="N6" s="7" t="s">
        <v>70</v>
      </c>
      <c r="O6" s="7" t="s">
        <v>71</v>
      </c>
      <c r="P6" s="7" t="s">
        <v>72</v>
      </c>
      <c r="Q6" s="7" t="s">
        <v>73</v>
      </c>
      <c r="R6" s="7" t="s">
        <v>74</v>
      </c>
      <c r="S6" s="7" t="s">
        <v>75</v>
      </c>
      <c r="T6" s="7" t="s">
        <v>76</v>
      </c>
      <c r="U6" s="8" t="s">
        <v>77</v>
      </c>
    </row>
    <row r="7" spans="1:26">
      <c r="A7" s="9" t="s">
        <v>53</v>
      </c>
      <c r="B7" s="11" t="s">
        <v>55</v>
      </c>
      <c r="C7" s="56">
        <v>41988</v>
      </c>
      <c r="D7" s="56" t="s">
        <v>60</v>
      </c>
      <c r="E7" s="56" t="s">
        <v>62</v>
      </c>
      <c r="F7" s="10">
        <v>7000000</v>
      </c>
      <c r="G7" s="11">
        <v>15</v>
      </c>
      <c r="H7" s="11">
        <v>50</v>
      </c>
      <c r="I7" s="56" t="s">
        <v>65</v>
      </c>
      <c r="J7" s="10">
        <f>F7*G7/100</f>
        <v>1050000</v>
      </c>
      <c r="K7" s="10">
        <v>0</v>
      </c>
      <c r="L7" s="10">
        <v>7000000</v>
      </c>
      <c r="M7" s="1">
        <f>L7*G7/100</f>
        <v>1050000</v>
      </c>
      <c r="N7" s="10">
        <v>0</v>
      </c>
      <c r="O7" s="10">
        <v>0</v>
      </c>
      <c r="P7" s="10">
        <f>N7+O7</f>
        <v>0</v>
      </c>
      <c r="Q7" s="10">
        <v>0</v>
      </c>
      <c r="R7" s="10">
        <v>1050000</v>
      </c>
      <c r="S7" s="10">
        <f>Q7+R7</f>
        <v>1050000</v>
      </c>
      <c r="T7" s="10">
        <f>P7+S7</f>
        <v>1050000</v>
      </c>
      <c r="U7" s="12"/>
    </row>
    <row r="8" spans="1:26" ht="15">
      <c r="A8" s="9" t="s">
        <v>53</v>
      </c>
      <c r="B8" s="11" t="s">
        <v>56</v>
      </c>
      <c r="C8" s="56">
        <v>41988</v>
      </c>
      <c r="D8" s="56" t="s">
        <v>60</v>
      </c>
      <c r="E8" s="56" t="s">
        <v>62</v>
      </c>
      <c r="F8" s="14">
        <v>10000000</v>
      </c>
      <c r="G8" s="15">
        <v>30</v>
      </c>
      <c r="H8" s="15">
        <v>100</v>
      </c>
      <c r="I8" s="56" t="s">
        <v>65</v>
      </c>
      <c r="J8" s="10">
        <f>F8*G8/100</f>
        <v>3000000</v>
      </c>
      <c r="K8" s="10">
        <v>5000000</v>
      </c>
      <c r="L8" s="10">
        <v>10000000</v>
      </c>
      <c r="M8" s="1">
        <f>L8*G8/100</f>
        <v>3000000</v>
      </c>
      <c r="N8" s="10">
        <v>0</v>
      </c>
      <c r="O8" s="10">
        <v>0</v>
      </c>
      <c r="P8" s="10">
        <f>N8+O8</f>
        <v>0</v>
      </c>
      <c r="Q8" s="10">
        <v>0</v>
      </c>
      <c r="R8" s="10">
        <v>1150000</v>
      </c>
      <c r="S8" s="10">
        <f>Q8+R8</f>
        <v>1150000</v>
      </c>
      <c r="T8" s="10">
        <f>P8+S8</f>
        <v>1150000</v>
      </c>
      <c r="U8" s="12"/>
    </row>
    <row r="9" spans="1:26" ht="15">
      <c r="A9" s="13" t="s">
        <v>54</v>
      </c>
      <c r="B9" s="11" t="s">
        <v>56</v>
      </c>
      <c r="C9" s="56">
        <v>43415</v>
      </c>
      <c r="D9" s="56" t="s">
        <v>61</v>
      </c>
      <c r="E9" s="56" t="s">
        <v>62</v>
      </c>
      <c r="F9" s="14">
        <v>10000000</v>
      </c>
      <c r="G9" s="15">
        <v>45</v>
      </c>
      <c r="H9" s="15">
        <v>100</v>
      </c>
      <c r="I9" s="56" t="s">
        <v>66</v>
      </c>
      <c r="J9" s="10">
        <f>F9*G9/100</f>
        <v>4500000</v>
      </c>
      <c r="K9" s="10">
        <v>5000000</v>
      </c>
      <c r="L9" s="10">
        <v>5000000</v>
      </c>
      <c r="M9" s="1">
        <f>L9*G9/100</f>
        <v>2250000</v>
      </c>
      <c r="N9" s="10">
        <v>0</v>
      </c>
      <c r="O9" s="10">
        <v>0</v>
      </c>
      <c r="P9" s="10">
        <f>N9+O9</f>
        <v>0</v>
      </c>
      <c r="Q9" s="10">
        <v>0</v>
      </c>
      <c r="R9" s="10">
        <v>0</v>
      </c>
      <c r="S9" s="10">
        <f>Q9+R9</f>
        <v>0</v>
      </c>
      <c r="T9" s="10">
        <f>P9+S9</f>
        <v>0</v>
      </c>
      <c r="U9" s="12"/>
      <c r="V9" s="16"/>
      <c r="Y9" s="17">
        <f>+M9*0.4</f>
        <v>900000</v>
      </c>
      <c r="Z9" s="16" t="s">
        <v>4</v>
      </c>
    </row>
    <row r="10" spans="1:26" ht="13.5" thickBot="1">
      <c r="A10" s="18"/>
      <c r="B10" s="20"/>
      <c r="C10" s="20"/>
      <c r="D10" s="20"/>
      <c r="E10" s="20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6">
      <c r="M11" s="22">
        <f>+M7+M8+M9</f>
        <v>6300000</v>
      </c>
      <c r="N11" s="22">
        <f>+N7+N8+N9</f>
        <v>0</v>
      </c>
      <c r="O11" s="22">
        <f>+O7+O8+O9</f>
        <v>0</v>
      </c>
      <c r="P11" s="22">
        <f t="shared" ref="P11:T11" si="0">+P7+P8+P9</f>
        <v>0</v>
      </c>
      <c r="Q11" s="22">
        <f t="shared" si="0"/>
        <v>0</v>
      </c>
      <c r="R11" s="22">
        <f t="shared" si="0"/>
        <v>2200000</v>
      </c>
      <c r="S11" s="22">
        <f t="shared" si="0"/>
        <v>2200000</v>
      </c>
      <c r="T11" s="22">
        <f t="shared" si="0"/>
        <v>2200000</v>
      </c>
      <c r="U11" s="22"/>
    </row>
    <row r="13" spans="1:26" ht="15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N13" s="24" t="s">
        <v>5</v>
      </c>
      <c r="O13" s="25">
        <f>ROUND((O11/0.12),2)-0.01</f>
        <v>-0.01</v>
      </c>
      <c r="P13" s="25"/>
      <c r="Q13" s="25"/>
      <c r="R13" s="25"/>
      <c r="S13" s="25"/>
      <c r="T13" s="25"/>
    </row>
    <row r="14" spans="1:26">
      <c r="A14" s="23"/>
      <c r="B14" s="23"/>
      <c r="C14" s="23"/>
      <c r="D14" s="23"/>
      <c r="E14" s="23"/>
      <c r="F14" s="23"/>
      <c r="G14" s="23"/>
      <c r="H14" s="23"/>
      <c r="I14" s="23"/>
      <c r="J14" s="26"/>
      <c r="K14" s="26"/>
      <c r="L14" s="26"/>
    </row>
    <row r="15" spans="1:2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2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20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O17" s="10"/>
      <c r="P17" s="10"/>
      <c r="Q17" s="10"/>
      <c r="R17" s="10"/>
      <c r="S17" s="10"/>
      <c r="T17" s="10"/>
    </row>
    <row r="18" spans="1:20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20">
      <c r="O19" s="22"/>
      <c r="P19" s="22"/>
      <c r="Q19" s="22"/>
      <c r="R19" s="22"/>
      <c r="S19" s="22"/>
    </row>
    <row r="1048576" spans="3:9">
      <c r="C1048576" s="56"/>
      <c r="D1048576" s="56"/>
      <c r="E1048576" s="56"/>
      <c r="I1048576" s="56"/>
    </row>
  </sheetData>
  <pageMargins left="0.23622047244094491" right="0.16" top="0.74803149606299213" bottom="0.74803149606299213" header="0.31496062992125984" footer="0.31496062992125984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48576"/>
  <sheetViews>
    <sheetView topLeftCell="E1" workbookViewId="0">
      <selection activeCell="G23" sqref="G23"/>
    </sheetView>
  </sheetViews>
  <sheetFormatPr defaultRowHeight="12.75"/>
  <cols>
    <col min="1" max="1" width="11.140625" customWidth="1"/>
    <col min="2" max="2" width="20.42578125" customWidth="1"/>
    <col min="3" max="3" width="12.28515625" customWidth="1"/>
    <col min="4" max="4" width="13.85546875" customWidth="1"/>
    <col min="5" max="5" width="12.28515625" customWidth="1"/>
    <col min="6" max="6" width="12.7109375" customWidth="1"/>
    <col min="7" max="7" width="10.28515625" customWidth="1"/>
    <col min="8" max="8" width="11.28515625" bestFit="1" customWidth="1"/>
    <col min="9" max="9" width="12.28515625" customWidth="1"/>
    <col min="10" max="12" width="14.28515625" customWidth="1"/>
    <col min="13" max="13" width="13.7109375" customWidth="1"/>
    <col min="14" max="14" width="13" customWidth="1"/>
    <col min="15" max="19" width="12.85546875" customWidth="1"/>
    <col min="20" max="20" width="12.42578125" customWidth="1"/>
    <col min="21" max="21" width="16.28515625" customWidth="1"/>
    <col min="22" max="22" width="11.7109375" bestFit="1" customWidth="1"/>
    <col min="25" max="25" width="14.7109375" customWidth="1"/>
  </cols>
  <sheetData>
    <row r="1" spans="1:26" ht="24.75" customHeight="1">
      <c r="H1" s="2" t="s">
        <v>0</v>
      </c>
    </row>
    <row r="2" spans="1:26" ht="30.75" customHeight="1"/>
    <row r="3" spans="1:26" ht="15">
      <c r="J3" s="2"/>
      <c r="K3" s="2"/>
      <c r="L3" s="2"/>
    </row>
    <row r="4" spans="1:26" ht="13.5" thickBot="1"/>
    <row r="5" spans="1:26" ht="15">
      <c r="A5" s="3" t="s">
        <v>78</v>
      </c>
      <c r="B5" s="55"/>
      <c r="C5" s="55"/>
      <c r="D5" s="55"/>
      <c r="E5" s="55"/>
      <c r="F5" s="4"/>
      <c r="G5" s="4"/>
      <c r="H5" s="4"/>
      <c r="I5" s="5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6" ht="108">
      <c r="A6" s="6" t="s">
        <v>50</v>
      </c>
      <c r="B6" s="7" t="s">
        <v>52</v>
      </c>
      <c r="C6" s="7" t="s">
        <v>57</v>
      </c>
      <c r="D6" s="7" t="s">
        <v>58</v>
      </c>
      <c r="E6" s="7" t="s">
        <v>59</v>
      </c>
      <c r="F6" s="7" t="s">
        <v>63</v>
      </c>
      <c r="G6" s="7" t="s">
        <v>1</v>
      </c>
      <c r="H6" s="7" t="s">
        <v>2</v>
      </c>
      <c r="I6" s="7" t="s">
        <v>64</v>
      </c>
      <c r="J6" s="7" t="s">
        <v>3</v>
      </c>
      <c r="K6" s="7" t="s">
        <v>67</v>
      </c>
      <c r="L6" s="7" t="s">
        <v>68</v>
      </c>
      <c r="M6" s="7" t="s">
        <v>69</v>
      </c>
      <c r="N6" s="7" t="s">
        <v>70</v>
      </c>
      <c r="O6" s="7" t="s">
        <v>71</v>
      </c>
      <c r="P6" s="7" t="s">
        <v>72</v>
      </c>
      <c r="Q6" s="7" t="s">
        <v>73</v>
      </c>
      <c r="R6" s="7" t="s">
        <v>74</v>
      </c>
      <c r="S6" s="7" t="s">
        <v>75</v>
      </c>
      <c r="T6" s="7" t="s">
        <v>76</v>
      </c>
      <c r="U6" s="8" t="s">
        <v>77</v>
      </c>
    </row>
    <row r="7" spans="1:26">
      <c r="A7" s="9" t="s">
        <v>53</v>
      </c>
      <c r="B7" s="11" t="s">
        <v>55</v>
      </c>
      <c r="C7" s="56">
        <v>41988</v>
      </c>
      <c r="D7" s="56" t="s">
        <v>60</v>
      </c>
      <c r="E7" s="56" t="s">
        <v>62</v>
      </c>
      <c r="F7" s="10">
        <v>7000000</v>
      </c>
      <c r="G7" s="11">
        <v>15</v>
      </c>
      <c r="H7" s="11">
        <v>50</v>
      </c>
      <c r="I7" s="56" t="s">
        <v>65</v>
      </c>
      <c r="J7" s="10">
        <f>F7*G7/100</f>
        <v>1050000</v>
      </c>
      <c r="K7" s="10">
        <v>0</v>
      </c>
      <c r="L7" s="10">
        <v>7000000</v>
      </c>
      <c r="M7" s="1">
        <f>L7*G7/100</f>
        <v>1050000</v>
      </c>
      <c r="N7" s="10">
        <v>0</v>
      </c>
      <c r="O7" s="10">
        <v>1050000</v>
      </c>
      <c r="P7" s="10">
        <f>N7+O7</f>
        <v>1050000</v>
      </c>
      <c r="Q7" s="10">
        <v>0</v>
      </c>
      <c r="R7" s="10">
        <v>0</v>
      </c>
      <c r="S7" s="10">
        <f>Q7+R7</f>
        <v>0</v>
      </c>
      <c r="T7" s="10">
        <f>P7+S7</f>
        <v>1050000</v>
      </c>
      <c r="U7" s="12"/>
    </row>
    <row r="8" spans="1:26" ht="15">
      <c r="A8" s="9" t="s">
        <v>53</v>
      </c>
      <c r="B8" s="11" t="s">
        <v>56</v>
      </c>
      <c r="C8" s="56">
        <v>41988</v>
      </c>
      <c r="D8" s="56" t="s">
        <v>60</v>
      </c>
      <c r="E8" s="56" t="s">
        <v>62</v>
      </c>
      <c r="F8" s="14">
        <v>10000000</v>
      </c>
      <c r="G8" s="15">
        <v>30</v>
      </c>
      <c r="H8" s="15">
        <v>100</v>
      </c>
      <c r="I8" s="56" t="s">
        <v>65</v>
      </c>
      <c r="J8" s="10">
        <f>F8*G8/100</f>
        <v>3000000</v>
      </c>
      <c r="K8" s="10">
        <v>0</v>
      </c>
      <c r="L8" s="10">
        <v>10000000</v>
      </c>
      <c r="M8" s="1">
        <f>L8*G8/100</f>
        <v>3000000</v>
      </c>
      <c r="N8" s="10">
        <v>0</v>
      </c>
      <c r="O8" s="10">
        <v>1150000</v>
      </c>
      <c r="P8" s="10">
        <f>N8+O8</f>
        <v>1150000</v>
      </c>
      <c r="Q8" s="10">
        <v>467500</v>
      </c>
      <c r="R8" s="10">
        <v>0</v>
      </c>
      <c r="S8" s="10">
        <f>Q8+R8</f>
        <v>467500</v>
      </c>
      <c r="T8" s="10">
        <f>P8+S8</f>
        <v>1617500</v>
      </c>
      <c r="U8" s="12"/>
    </row>
    <row r="9" spans="1:26" ht="15">
      <c r="A9" s="13" t="s">
        <v>54</v>
      </c>
      <c r="B9" s="11" t="s">
        <v>56</v>
      </c>
      <c r="C9" s="56">
        <v>43415</v>
      </c>
      <c r="D9" s="56" t="s">
        <v>61</v>
      </c>
      <c r="E9" s="56" t="s">
        <v>62</v>
      </c>
      <c r="F9" s="14">
        <v>10000000</v>
      </c>
      <c r="G9" s="15">
        <v>45</v>
      </c>
      <c r="H9" s="15">
        <v>100</v>
      </c>
      <c r="I9" s="56" t="s">
        <v>66</v>
      </c>
      <c r="J9" s="10">
        <f>F9*G9/100</f>
        <v>4500000</v>
      </c>
      <c r="K9" s="10">
        <v>1000000</v>
      </c>
      <c r="L9" s="10">
        <v>6000000</v>
      </c>
      <c r="M9" s="1">
        <f>L9*G9/100</f>
        <v>2700000</v>
      </c>
      <c r="N9" s="10">
        <v>0</v>
      </c>
      <c r="O9" s="10">
        <v>0</v>
      </c>
      <c r="P9" s="10">
        <f>N9+O9</f>
        <v>0</v>
      </c>
      <c r="Q9" s="10">
        <v>0</v>
      </c>
      <c r="R9" s="10">
        <v>1265000</v>
      </c>
      <c r="S9" s="10">
        <f>Q9+R9</f>
        <v>1265000</v>
      </c>
      <c r="T9" s="10">
        <f>P9+S9</f>
        <v>1265000</v>
      </c>
      <c r="U9" s="12"/>
      <c r="V9" s="16"/>
      <c r="Y9" s="17">
        <f>+M9*0.4</f>
        <v>1080000</v>
      </c>
      <c r="Z9" s="16" t="s">
        <v>4</v>
      </c>
    </row>
    <row r="10" spans="1:26" ht="13.5" thickBot="1">
      <c r="A10" s="18"/>
      <c r="B10" s="20"/>
      <c r="C10" s="20"/>
      <c r="D10" s="20"/>
      <c r="E10" s="20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6">
      <c r="M11" s="22">
        <f>+M7+M8+M9</f>
        <v>6750000</v>
      </c>
      <c r="N11" s="22">
        <f>+N7+N8+N9</f>
        <v>0</v>
      </c>
      <c r="O11" s="22">
        <f>+O7+O8+O9</f>
        <v>2200000</v>
      </c>
      <c r="P11" s="22">
        <f t="shared" ref="P11:T11" si="0">+P7+P8+P9</f>
        <v>2200000</v>
      </c>
      <c r="Q11" s="22">
        <f t="shared" si="0"/>
        <v>467500</v>
      </c>
      <c r="R11" s="22">
        <f t="shared" si="0"/>
        <v>1265000</v>
      </c>
      <c r="S11" s="22">
        <f t="shared" si="0"/>
        <v>1732500</v>
      </c>
      <c r="T11" s="22">
        <f t="shared" si="0"/>
        <v>3932500</v>
      </c>
      <c r="U11" s="22"/>
    </row>
    <row r="13" spans="1:26" ht="15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N13" s="24" t="s">
        <v>5</v>
      </c>
      <c r="O13" s="25">
        <f>ROUND((O11/0.12),2)-0.01</f>
        <v>18333333.319999997</v>
      </c>
      <c r="P13" s="25"/>
      <c r="Q13" s="25"/>
      <c r="R13" s="25"/>
      <c r="S13" s="25"/>
      <c r="T13" s="25"/>
    </row>
    <row r="14" spans="1:26">
      <c r="A14" s="23"/>
      <c r="B14" s="23"/>
      <c r="C14" s="23"/>
      <c r="D14" s="23"/>
      <c r="E14" s="23"/>
      <c r="F14" s="23"/>
      <c r="G14" s="23"/>
      <c r="H14" s="23"/>
      <c r="I14" s="23"/>
      <c r="J14" s="26"/>
      <c r="K14" s="26"/>
      <c r="L14" s="26"/>
    </row>
    <row r="15" spans="1:2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2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20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O17" s="10"/>
      <c r="P17" s="10"/>
      <c r="Q17" s="10"/>
      <c r="R17" s="10"/>
      <c r="S17" s="10"/>
      <c r="T17" s="10"/>
    </row>
    <row r="18" spans="1:20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20">
      <c r="O19" s="22"/>
      <c r="P19" s="22"/>
      <c r="Q19" s="22"/>
      <c r="R19" s="22"/>
      <c r="S19" s="22"/>
    </row>
    <row r="1048576" spans="3:9">
      <c r="C1048576" s="56"/>
      <c r="D1048576" s="56"/>
      <c r="E1048576" s="56"/>
      <c r="I1048576" s="56"/>
    </row>
  </sheetData>
  <pageMargins left="0.23622047244094491" right="0.16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Kazanç</vt:lpstr>
      <vt:lpstr>teşvik</vt:lpstr>
      <vt:lpstr>2018 beyan</vt:lpstr>
      <vt:lpstr>2019 beyan</vt:lpstr>
      <vt:lpstr>'2018 beyan'!Yazdırma_Alanı</vt:lpstr>
      <vt:lpstr>'2019 beyan'!Yazdırma_Alanı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B.Fcc</dc:creator>
  <cp:lastModifiedBy>B.Fcc</cp:lastModifiedBy>
  <dcterms:created xsi:type="dcterms:W3CDTF">2018-01-14T19:43:27Z</dcterms:created>
  <dcterms:modified xsi:type="dcterms:W3CDTF">2019-01-28T14:27:50Z</dcterms:modified>
</cp:coreProperties>
</file>